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user\Documents\2021\HR DEPARTMENT DOCUMENTS\Detroit\07 July 2021\"/>
    </mc:Choice>
  </mc:AlternateContent>
  <xr:revisionPtr revIDLastSave="0" documentId="13_ncr:1_{7890073F-9648-4A9D-9E8D-979D870944EA}" xr6:coauthVersionLast="47" xr6:coauthVersionMax="47" xr10:uidLastSave="{00000000-0000-0000-0000-000000000000}"/>
  <workbookProtection workbookAlgorithmName="SHA-512" workbookHashValue="QvbdKZfKJ7xBfjRo8FXQmHPhzItgFWIZmJoE1ajfvsOz0QlhWcOC1Y6udXVTiNZ4TWHlNkWVmGpzTNTGIIUEBw==" workbookSaltValue="4FDbkaVT9aH/szXn2kva9Q==" workbookSpinCount="100000" lockStructure="1"/>
  <bookViews>
    <workbookView xWindow="8580" yWindow="270" windowWidth="18165" windowHeight="14610" xr2:uid="{00000000-000D-0000-FFFF-FFFF00000000}"/>
  </bookViews>
  <sheets>
    <sheet name="Monthly Contractor Summary" sheetId="1" r:id="rId1"/>
  </sheets>
  <definedNames>
    <definedName name="_xlnm.Print_Area" localSheetId="0">'Monthly Contractor Summary'!$A$1:$R$47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0" i="1" l="1"/>
  <c r="K43" i="1" l="1"/>
  <c r="J43" i="1"/>
  <c r="I43" i="1"/>
  <c r="H43" i="1"/>
  <c r="G43" i="1"/>
  <c r="E43" i="1"/>
  <c r="D43" i="1"/>
  <c r="M34" i="1" l="1"/>
  <c r="N34" i="1" s="1"/>
  <c r="M39" i="1"/>
  <c r="N39" i="1" s="1"/>
  <c r="L39" i="1"/>
  <c r="F39" i="1"/>
  <c r="M38" i="1"/>
  <c r="N38" i="1" s="1"/>
  <c r="L38" i="1"/>
  <c r="F38" i="1"/>
  <c r="M37" i="1"/>
  <c r="N37" i="1" s="1"/>
  <c r="L37" i="1"/>
  <c r="F37" i="1"/>
  <c r="M36" i="1"/>
  <c r="N36" i="1" s="1"/>
  <c r="L36" i="1"/>
  <c r="F36" i="1"/>
  <c r="M35" i="1"/>
  <c r="N35" i="1" s="1"/>
  <c r="L35" i="1"/>
  <c r="F35" i="1"/>
  <c r="L34" i="1"/>
  <c r="F34" i="1"/>
  <c r="Q36" i="1" l="1"/>
  <c r="P36" i="1"/>
  <c r="O36" i="1"/>
  <c r="Q35" i="1"/>
  <c r="P35" i="1"/>
  <c r="O35" i="1"/>
  <c r="Q34" i="1"/>
  <c r="O34" i="1"/>
  <c r="P34" i="1"/>
  <c r="Q38" i="1"/>
  <c r="O38" i="1"/>
  <c r="P38" i="1"/>
  <c r="Q37" i="1"/>
  <c r="P37" i="1"/>
  <c r="O37" i="1"/>
  <c r="Q39" i="1"/>
  <c r="O39" i="1"/>
  <c r="P39" i="1"/>
  <c r="M31" i="1"/>
  <c r="N31" i="1" s="1"/>
  <c r="L31" i="1"/>
  <c r="F31" i="1"/>
  <c r="M30" i="1"/>
  <c r="N30" i="1" s="1"/>
  <c r="L30" i="1"/>
  <c r="F30" i="1"/>
  <c r="M29" i="1"/>
  <c r="N29" i="1" s="1"/>
  <c r="L29" i="1"/>
  <c r="F29" i="1"/>
  <c r="M28" i="1"/>
  <c r="N28" i="1" s="1"/>
  <c r="L28" i="1"/>
  <c r="F28" i="1"/>
  <c r="M27" i="1"/>
  <c r="N27" i="1" s="1"/>
  <c r="L27" i="1"/>
  <c r="F27" i="1"/>
  <c r="M26" i="1"/>
  <c r="N26" i="1" s="1"/>
  <c r="L26" i="1"/>
  <c r="F26" i="1"/>
  <c r="M25" i="1"/>
  <c r="N25" i="1" s="1"/>
  <c r="L25" i="1"/>
  <c r="F25" i="1"/>
  <c r="M24" i="1"/>
  <c r="N24" i="1" s="1"/>
  <c r="L24" i="1"/>
  <c r="F24" i="1"/>
  <c r="M23" i="1"/>
  <c r="N23" i="1" s="1"/>
  <c r="L23" i="1"/>
  <c r="F23" i="1"/>
  <c r="M22" i="1"/>
  <c r="N22" i="1" s="1"/>
  <c r="L22" i="1"/>
  <c r="F22" i="1"/>
  <c r="M21" i="1"/>
  <c r="N21" i="1" s="1"/>
  <c r="L21" i="1"/>
  <c r="F21" i="1"/>
  <c r="M20" i="1"/>
  <c r="N20" i="1" s="1"/>
  <c r="L20" i="1"/>
  <c r="F20" i="1"/>
  <c r="M19" i="1"/>
  <c r="N19" i="1" s="1"/>
  <c r="L19" i="1"/>
  <c r="F19" i="1"/>
  <c r="M18" i="1"/>
  <c r="N18" i="1" s="1"/>
  <c r="L18" i="1"/>
  <c r="F18" i="1"/>
  <c r="M17" i="1"/>
  <c r="N17" i="1" s="1"/>
  <c r="L17" i="1"/>
  <c r="F17" i="1"/>
  <c r="M16" i="1"/>
  <c r="N16" i="1" s="1"/>
  <c r="L16" i="1"/>
  <c r="F16" i="1"/>
  <c r="M33" i="1"/>
  <c r="N33" i="1" s="1"/>
  <c r="Q33" i="1" s="1"/>
  <c r="L33" i="1"/>
  <c r="F33" i="1"/>
  <c r="M32" i="1"/>
  <c r="N32" i="1" s="1"/>
  <c r="Q32" i="1" s="1"/>
  <c r="L32" i="1"/>
  <c r="F32" i="1"/>
  <c r="M42" i="1"/>
  <c r="N42" i="1" s="1"/>
  <c r="Q42" i="1" s="1"/>
  <c r="L42" i="1"/>
  <c r="F42" i="1"/>
  <c r="M41" i="1"/>
  <c r="N41" i="1" s="1"/>
  <c r="Q41" i="1" s="1"/>
  <c r="L41" i="1"/>
  <c r="F41" i="1"/>
  <c r="M40" i="1"/>
  <c r="N40" i="1" s="1"/>
  <c r="Q40" i="1" s="1"/>
  <c r="L40" i="1"/>
  <c r="F40" i="1"/>
  <c r="F43" i="1"/>
  <c r="R39" i="1" l="1"/>
  <c r="R38" i="1"/>
  <c r="O32" i="1"/>
  <c r="R36" i="1"/>
  <c r="R37" i="1"/>
  <c r="R34" i="1"/>
  <c r="R35" i="1"/>
  <c r="Q17" i="1"/>
  <c r="P17" i="1"/>
  <c r="O17" i="1"/>
  <c r="Q25" i="1"/>
  <c r="P25" i="1"/>
  <c r="O25" i="1"/>
  <c r="Q29" i="1"/>
  <c r="P29" i="1"/>
  <c r="O29" i="1"/>
  <c r="Q16" i="1"/>
  <c r="P16" i="1"/>
  <c r="O16" i="1"/>
  <c r="Q20" i="1"/>
  <c r="P20" i="1"/>
  <c r="O20" i="1"/>
  <c r="Q24" i="1"/>
  <c r="P24" i="1"/>
  <c r="O24" i="1"/>
  <c r="Q28" i="1"/>
  <c r="P28" i="1"/>
  <c r="O28" i="1"/>
  <c r="Q19" i="1"/>
  <c r="P19" i="1"/>
  <c r="O19" i="1"/>
  <c r="Q23" i="1"/>
  <c r="P23" i="1"/>
  <c r="O23" i="1"/>
  <c r="Q27" i="1"/>
  <c r="P27" i="1"/>
  <c r="O27" i="1"/>
  <c r="Q31" i="1"/>
  <c r="P31" i="1"/>
  <c r="O31" i="1"/>
  <c r="Q18" i="1"/>
  <c r="P18" i="1"/>
  <c r="O18" i="1"/>
  <c r="Q22" i="1"/>
  <c r="P22" i="1"/>
  <c r="O22" i="1"/>
  <c r="Q26" i="1"/>
  <c r="P26" i="1"/>
  <c r="O26" i="1"/>
  <c r="Q30" i="1"/>
  <c r="P30" i="1"/>
  <c r="O30" i="1"/>
  <c r="Q21" i="1"/>
  <c r="P21" i="1"/>
  <c r="O21" i="1"/>
  <c r="O33" i="1"/>
  <c r="P32" i="1"/>
  <c r="P33" i="1"/>
  <c r="O40" i="1"/>
  <c r="O41" i="1"/>
  <c r="O42" i="1"/>
  <c r="P40" i="1"/>
  <c r="P41" i="1"/>
  <c r="P42" i="1"/>
  <c r="M12" i="1"/>
  <c r="N12" i="1" s="1"/>
  <c r="O12" i="1" s="1"/>
  <c r="M13" i="1"/>
  <c r="N13" i="1" s="1"/>
  <c r="P13" i="1" s="1"/>
  <c r="M14" i="1"/>
  <c r="N14" i="1" s="1"/>
  <c r="P14" i="1" s="1"/>
  <c r="M15" i="1"/>
  <c r="N15" i="1" s="1"/>
  <c r="L12" i="1"/>
  <c r="L13" i="1"/>
  <c r="L14" i="1"/>
  <c r="L15" i="1"/>
  <c r="M10" i="1"/>
  <c r="F12" i="1"/>
  <c r="F13" i="1"/>
  <c r="F14" i="1"/>
  <c r="F15" i="1"/>
  <c r="F10" i="1"/>
  <c r="R32" i="1" l="1"/>
  <c r="R22" i="1"/>
  <c r="R23" i="1"/>
  <c r="R20" i="1"/>
  <c r="R17" i="1"/>
  <c r="R26" i="1"/>
  <c r="R27" i="1"/>
  <c r="R24" i="1"/>
  <c r="R25" i="1"/>
  <c r="R30" i="1"/>
  <c r="R33" i="1"/>
  <c r="R21" i="1"/>
  <c r="R18" i="1"/>
  <c r="R19" i="1"/>
  <c r="R16" i="1"/>
  <c r="R31" i="1"/>
  <c r="R28" i="1"/>
  <c r="R29" i="1"/>
  <c r="R42" i="1"/>
  <c r="R41" i="1"/>
  <c r="R40" i="1"/>
  <c r="Q15" i="1"/>
  <c r="P15" i="1"/>
  <c r="O14" i="1"/>
  <c r="O15" i="1"/>
  <c r="P12" i="1"/>
  <c r="Q14" i="1"/>
  <c r="Q13" i="1"/>
  <c r="O13" i="1"/>
  <c r="Q12" i="1"/>
  <c r="M43" i="1"/>
  <c r="N43" i="1" s="1"/>
  <c r="O43" i="1" s="1"/>
  <c r="L43" i="1"/>
  <c r="N10" i="1"/>
  <c r="P10" i="1" l="1"/>
  <c r="Q10" i="1"/>
  <c r="O10" i="1"/>
  <c r="R12" i="1"/>
  <c r="Q43" i="1"/>
  <c r="R14" i="1"/>
  <c r="P43" i="1"/>
  <c r="R10" i="1" l="1"/>
  <c r="R15" i="1"/>
  <c r="R13" i="1"/>
  <c r="R43" i="1" l="1"/>
</calcChain>
</file>

<file path=xl/sharedStrings.xml><?xml version="1.0" encoding="utf-8"?>
<sst xmlns="http://schemas.openxmlformats.org/spreadsheetml/2006/main" count="40" uniqueCount="38">
  <si>
    <t>Input Cells are Green</t>
  </si>
  <si>
    <t>Primary Contractor</t>
  </si>
  <si>
    <t>Sub-Contractors</t>
  </si>
  <si>
    <t>Detroit Based
Yes/No</t>
  </si>
  <si>
    <t>Total Hours Worked</t>
  </si>
  <si>
    <t>Average Hourly Wage Paid</t>
  </si>
  <si>
    <t>Total Monthly Wages Paid</t>
  </si>
  <si>
    <t>% Of Hours Towards Workforce Target Of 51%</t>
  </si>
  <si>
    <t>Workforce Target Shortfall</t>
  </si>
  <si>
    <t>Total Detroit Workers on Project</t>
  </si>
  <si>
    <t>% of Detroit Workers</t>
  </si>
  <si>
    <t>Union Workers in STEP Program*</t>
  </si>
  <si>
    <t>* please complete STEP Program Documents</t>
  </si>
  <si>
    <t>Union Worker Hours in STEP program</t>
  </si>
  <si>
    <t># of Workers</t>
  </si>
  <si>
    <t>STEP Program</t>
  </si>
  <si>
    <t>Hours</t>
  </si>
  <si>
    <t>Project Name:</t>
  </si>
  <si>
    <t>Date Submitted:</t>
  </si>
  <si>
    <t>Period Covered (month &amp; year):</t>
  </si>
  <si>
    <t>Project Address</t>
  </si>
  <si>
    <t>General Contractor:</t>
  </si>
  <si>
    <t>Sub: Contractor:</t>
  </si>
  <si>
    <t>City of Detroit 
Civil Rights, Inclusion and Opportunity
Monthly Contractor Summary Report</t>
  </si>
  <si>
    <t>Qualified Detroit Resident Hours</t>
  </si>
  <si>
    <t>Total</t>
  </si>
  <si>
    <t>Total Workers on Project</t>
  </si>
  <si>
    <t>5% Workforce Contribution section 6(1) for first 10% short fall</t>
  </si>
  <si>
    <t xml:space="preserve"> 10% Workforce Contribution section 6(2) for second 10% short fall</t>
  </si>
  <si>
    <t>15% Workforce Contribution section  6(3) for final 31% short fall</t>
  </si>
  <si>
    <t>Total Workforce Contribution</t>
  </si>
  <si>
    <t>Workforce Contribution Calculations</t>
  </si>
  <si>
    <t>N</t>
  </si>
  <si>
    <t>PW-7023</t>
  </si>
  <si>
    <t>Fort Wayne</t>
  </si>
  <si>
    <t>Century Cement</t>
  </si>
  <si>
    <t>Century Cement Co, Inc</t>
  </si>
  <si>
    <t>6/28/2021 thru 7/31/2021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</si>
</sst>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16"/>
      <color theme="1"/>
      <name val="Copperplate Gothic Bold"/>
      <family val="2"/>
    </font>
    <font>
      <b/>
      <sz val="16"/>
      <color theme="1"/>
      <name val="Copperplate Gothic Bold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84">
    <xf numFmtId="0" fontId="0" fillId="0" borderId="0" xfId="0"/>
    <xf numFmtId="0" fontId="0" fillId="0" borderId="0" xfId="0" applyAlignment="1">
      <alignment wrapText="1"/>
    </xf>
    <xf numFmtId="43" fontId="0" fillId="0" borderId="0" xfId="1" applyFont="1" applyAlignment="1">
      <alignment wrapText="1"/>
    </xf>
    <xf numFmtId="164" fontId="0" fillId="0" borderId="0" xfId="1" applyNumberFormat="1" applyFont="1" applyAlignment="1">
      <alignment wrapText="1"/>
    </xf>
    <xf numFmtId="3" fontId="0" fillId="0" borderId="0" xfId="0" applyNumberFormat="1" applyAlignment="1">
      <alignment wrapText="1"/>
    </xf>
    <xf numFmtId="0" fontId="0" fillId="0" borderId="0" xfId="0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7" fontId="0" fillId="0" borderId="0" xfId="3" applyNumberFormat="1" applyFont="1" applyFill="1" applyAlignment="1">
      <alignment wrapText="1"/>
    </xf>
    <xf numFmtId="7" fontId="3" fillId="0" borderId="0" xfId="3" applyNumberFormat="1" applyFont="1" applyFill="1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Border="1" applyAlignment="1">
      <alignment horizontal="right" vertical="center" wrapText="1"/>
    </xf>
    <xf numFmtId="0" fontId="4" fillId="2" borderId="0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7" fontId="4" fillId="0" borderId="0" xfId="3" applyNumberFormat="1" applyFont="1" applyFill="1" applyAlignment="1">
      <alignment wrapText="1"/>
    </xf>
    <xf numFmtId="0" fontId="4" fillId="0" borderId="0" xfId="0" applyFont="1" applyAlignment="1">
      <alignment wrapText="1"/>
    </xf>
    <xf numFmtId="17" fontId="4" fillId="2" borderId="0" xfId="0" applyNumberFormat="1" applyFont="1" applyFill="1" applyAlignment="1" applyProtection="1">
      <alignment wrapText="1"/>
      <protection locked="0"/>
    </xf>
    <xf numFmtId="0" fontId="4" fillId="0" borderId="0" xfId="0" applyFont="1" applyBorder="1" applyAlignment="1">
      <alignment horizontal="left" vertical="center" wrapText="1"/>
    </xf>
    <xf numFmtId="164" fontId="4" fillId="2" borderId="0" xfId="1" applyNumberFormat="1" applyFont="1" applyFill="1" applyAlignment="1"/>
    <xf numFmtId="164" fontId="4" fillId="0" borderId="0" xfId="1" applyNumberFormat="1" applyFont="1" applyFill="1" applyAlignment="1"/>
    <xf numFmtId="3" fontId="4" fillId="0" borderId="0" xfId="1" applyNumberFormat="1" applyFont="1" applyFill="1" applyAlignment="1"/>
    <xf numFmtId="164" fontId="4" fillId="0" borderId="0" xfId="1" applyNumberFormat="1" applyFont="1" applyAlignment="1">
      <alignment wrapText="1"/>
    </xf>
    <xf numFmtId="43" fontId="4" fillId="0" borderId="0" xfId="1" applyFont="1" applyAlignment="1">
      <alignment wrapText="1"/>
    </xf>
    <xf numFmtId="0" fontId="3" fillId="0" borderId="8" xfId="0" applyFont="1" applyBorder="1" applyAlignment="1">
      <alignment wrapText="1"/>
    </xf>
    <xf numFmtId="0" fontId="3" fillId="0" borderId="16" xfId="0" applyFont="1" applyBorder="1" applyAlignment="1">
      <alignment wrapText="1"/>
    </xf>
    <xf numFmtId="3" fontId="3" fillId="0" borderId="16" xfId="0" applyNumberFormat="1" applyFont="1" applyBorder="1" applyAlignment="1">
      <alignment wrapText="1"/>
    </xf>
    <xf numFmtId="164" fontId="3" fillId="0" borderId="13" xfId="1" applyNumberFormat="1" applyFont="1" applyBorder="1" applyAlignment="1">
      <alignment horizontal="center" wrapText="1"/>
    </xf>
    <xf numFmtId="43" fontId="3" fillId="0" borderId="14" xfId="1" applyFont="1" applyBorder="1" applyAlignment="1">
      <alignment horizontal="center" wrapText="1"/>
    </xf>
    <xf numFmtId="164" fontId="3" fillId="0" borderId="10" xfId="1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43" fontId="3" fillId="0" borderId="15" xfId="1" applyFont="1" applyBorder="1" applyAlignment="1">
      <alignment horizontal="center" wrapText="1"/>
    </xf>
    <xf numFmtId="43" fontId="3" fillId="4" borderId="9" xfId="1" applyFont="1" applyFill="1" applyBorder="1" applyAlignment="1">
      <alignment horizontal="center" wrapText="1"/>
    </xf>
    <xf numFmtId="7" fontId="3" fillId="0" borderId="0" xfId="3" applyNumberFormat="1" applyFont="1" applyFill="1" applyBorder="1" applyAlignment="1">
      <alignment horizontal="center" wrapText="1"/>
    </xf>
    <xf numFmtId="0" fontId="5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8" fillId="2" borderId="12" xfId="0" applyFont="1" applyFill="1" applyBorder="1" applyAlignment="1" applyProtection="1">
      <alignment vertical="top" wrapText="1"/>
      <protection locked="0"/>
    </xf>
    <xf numFmtId="0" fontId="8" fillId="2" borderId="1" xfId="0" applyFont="1" applyFill="1" applyBorder="1" applyAlignment="1" applyProtection="1">
      <alignment vertical="top" wrapText="1"/>
      <protection locked="0"/>
    </xf>
    <xf numFmtId="0" fontId="8" fillId="2" borderId="11" xfId="0" applyFont="1" applyFill="1" applyBorder="1" applyAlignment="1" applyProtection="1">
      <alignment wrapText="1"/>
      <protection locked="0"/>
    </xf>
    <xf numFmtId="9" fontId="8" fillId="0" borderId="11" xfId="2" applyFont="1" applyBorder="1" applyAlignment="1">
      <alignment wrapText="1"/>
    </xf>
    <xf numFmtId="1" fontId="8" fillId="2" borderId="11" xfId="2" applyNumberFormat="1" applyFont="1" applyFill="1" applyBorder="1" applyAlignment="1" applyProtection="1">
      <alignment wrapText="1"/>
      <protection locked="0"/>
    </xf>
    <xf numFmtId="3" fontId="8" fillId="2" borderId="11" xfId="2" applyNumberFormat="1" applyFont="1" applyFill="1" applyBorder="1" applyAlignment="1" applyProtection="1">
      <alignment wrapText="1"/>
      <protection locked="0"/>
    </xf>
    <xf numFmtId="164" fontId="8" fillId="2" borderId="11" xfId="1" applyNumberFormat="1" applyFont="1" applyFill="1" applyBorder="1" applyAlignment="1" applyProtection="1">
      <alignment horizontal="right" wrapText="1"/>
      <protection locked="0"/>
    </xf>
    <xf numFmtId="5" fontId="8" fillId="2" borderId="11" xfId="1" applyNumberFormat="1" applyFont="1" applyFill="1" applyBorder="1" applyAlignment="1" applyProtection="1">
      <alignment horizontal="right" wrapText="1"/>
      <protection locked="0"/>
    </xf>
    <xf numFmtId="5" fontId="8" fillId="0" borderId="11" xfId="1" applyNumberFormat="1" applyFont="1" applyBorder="1" applyAlignment="1">
      <alignment horizontal="right" wrapText="1"/>
    </xf>
    <xf numFmtId="9" fontId="8" fillId="0" borderId="11" xfId="2" applyNumberFormat="1" applyFont="1" applyBorder="1" applyAlignment="1">
      <alignment horizontal="right" wrapText="1"/>
    </xf>
    <xf numFmtId="9" fontId="8" fillId="0" borderId="11" xfId="0" applyNumberFormat="1" applyFont="1" applyBorder="1" applyAlignment="1">
      <alignment horizontal="right" wrapText="1"/>
    </xf>
    <xf numFmtId="43" fontId="8" fillId="0" borderId="11" xfId="0" applyNumberFormat="1" applyFont="1" applyBorder="1" applyAlignment="1">
      <alignment wrapText="1"/>
    </xf>
    <xf numFmtId="7" fontId="8" fillId="4" borderId="7" xfId="0" applyNumberFormat="1" applyFont="1" applyFill="1" applyBorder="1" applyAlignment="1">
      <alignment wrapText="1"/>
    </xf>
    <xf numFmtId="7" fontId="8" fillId="0" borderId="0" xfId="3" applyNumberFormat="1" applyFont="1" applyFill="1" applyBorder="1" applyAlignment="1">
      <alignment horizontal="right" wrapText="1"/>
    </xf>
    <xf numFmtId="0" fontId="8" fillId="0" borderId="0" xfId="0" applyFont="1" applyAlignment="1">
      <alignment wrapText="1"/>
    </xf>
    <xf numFmtId="0" fontId="8" fillId="2" borderId="2" xfId="0" applyFont="1" applyFill="1" applyBorder="1" applyAlignment="1" applyProtection="1">
      <alignment vertical="top" wrapText="1"/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9" fontId="8" fillId="0" borderId="1" xfId="2" applyFont="1" applyBorder="1" applyAlignment="1">
      <alignment wrapText="1"/>
    </xf>
    <xf numFmtId="1" fontId="8" fillId="2" borderId="1" xfId="2" applyNumberFormat="1" applyFont="1" applyFill="1" applyBorder="1" applyAlignment="1" applyProtection="1">
      <alignment wrapText="1"/>
      <protection locked="0"/>
    </xf>
    <xf numFmtId="3" fontId="8" fillId="2" borderId="1" xfId="2" applyNumberFormat="1" applyFont="1" applyFill="1" applyBorder="1" applyAlignment="1" applyProtection="1">
      <alignment wrapText="1"/>
      <protection locked="0"/>
    </xf>
    <xf numFmtId="164" fontId="8" fillId="2" borderId="1" xfId="1" applyNumberFormat="1" applyFont="1" applyFill="1" applyBorder="1" applyAlignment="1" applyProtection="1">
      <alignment horizontal="right" wrapText="1"/>
      <protection locked="0"/>
    </xf>
    <xf numFmtId="5" fontId="8" fillId="2" borderId="1" xfId="1" applyNumberFormat="1" applyFont="1" applyFill="1" applyBorder="1" applyAlignment="1" applyProtection="1">
      <alignment horizontal="right" wrapText="1"/>
      <protection locked="0"/>
    </xf>
    <xf numFmtId="5" fontId="8" fillId="0" borderId="1" xfId="1" applyNumberFormat="1" applyFont="1" applyBorder="1" applyAlignment="1">
      <alignment horizontal="right" wrapText="1"/>
    </xf>
    <xf numFmtId="9" fontId="8" fillId="0" borderId="1" xfId="2" applyNumberFormat="1" applyFont="1" applyBorder="1" applyAlignment="1">
      <alignment horizontal="right" wrapText="1"/>
    </xf>
    <xf numFmtId="9" fontId="8" fillId="0" borderId="1" xfId="0" applyNumberFormat="1" applyFont="1" applyBorder="1" applyAlignment="1">
      <alignment horizontal="right" wrapText="1"/>
    </xf>
    <xf numFmtId="43" fontId="8" fillId="0" borderId="1" xfId="0" applyNumberFormat="1" applyFont="1" applyBorder="1" applyAlignment="1">
      <alignment wrapText="1"/>
    </xf>
    <xf numFmtId="7" fontId="8" fillId="4" borderId="3" xfId="0" applyNumberFormat="1" applyFont="1" applyFill="1" applyBorder="1" applyAlignment="1">
      <alignment wrapText="1"/>
    </xf>
    <xf numFmtId="0" fontId="8" fillId="2" borderId="2" xfId="0" applyFont="1" applyFill="1" applyBorder="1" applyAlignment="1" applyProtection="1">
      <alignment wrapText="1"/>
      <protection locked="0"/>
    </xf>
    <xf numFmtId="7" fontId="8" fillId="0" borderId="0" xfId="3" applyNumberFormat="1" applyFont="1" applyFill="1" applyBorder="1" applyAlignment="1">
      <alignment vertical="top" wrapText="1"/>
    </xf>
    <xf numFmtId="0" fontId="9" fillId="2" borderId="4" xfId="0" applyFont="1" applyFill="1" applyBorder="1" applyAlignment="1" applyProtection="1">
      <alignment vertical="top" wrapText="1"/>
      <protection locked="0"/>
    </xf>
    <xf numFmtId="0" fontId="8" fillId="2" borderId="5" xfId="0" applyFont="1" applyFill="1" applyBorder="1" applyAlignment="1" applyProtection="1">
      <alignment vertical="top" wrapText="1"/>
      <protection locked="0"/>
    </xf>
    <xf numFmtId="5" fontId="8" fillId="0" borderId="5" xfId="1" applyNumberFormat="1" applyFont="1" applyBorder="1" applyAlignment="1">
      <alignment horizontal="right" wrapText="1"/>
    </xf>
    <xf numFmtId="9" fontId="8" fillId="0" borderId="5" xfId="2" applyNumberFormat="1" applyFont="1" applyBorder="1" applyAlignment="1">
      <alignment horizontal="right" wrapText="1"/>
    </xf>
    <xf numFmtId="9" fontId="8" fillId="0" borderId="5" xfId="0" applyNumberFormat="1" applyFont="1" applyBorder="1" applyAlignment="1">
      <alignment horizontal="right" wrapText="1"/>
    </xf>
    <xf numFmtId="43" fontId="8" fillId="0" borderId="5" xfId="0" applyNumberFormat="1" applyFont="1" applyBorder="1" applyAlignment="1">
      <alignment wrapText="1"/>
    </xf>
    <xf numFmtId="7" fontId="8" fillId="4" borderId="6" xfId="0" applyNumberFormat="1" applyFont="1" applyFill="1" applyBorder="1" applyAlignment="1">
      <alignment wrapText="1"/>
    </xf>
    <xf numFmtId="3" fontId="8" fillId="0" borderId="0" xfId="0" applyNumberFormat="1" applyFont="1" applyAlignment="1">
      <alignment wrapText="1"/>
    </xf>
    <xf numFmtId="164" fontId="8" fillId="0" borderId="0" xfId="1" applyNumberFormat="1" applyFont="1" applyAlignment="1">
      <alignment wrapText="1"/>
    </xf>
    <xf numFmtId="43" fontId="8" fillId="0" borderId="0" xfId="1" applyFont="1" applyAlignment="1">
      <alignment wrapText="1"/>
    </xf>
    <xf numFmtId="7" fontId="8" fillId="0" borderId="0" xfId="3" applyNumberFormat="1" applyFont="1" applyFill="1" applyAlignment="1">
      <alignment wrapText="1"/>
    </xf>
    <xf numFmtId="14" fontId="4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wrapText="1"/>
    </xf>
    <xf numFmtId="0" fontId="6" fillId="0" borderId="0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0" fontId="4" fillId="2" borderId="0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left" wrapText="1"/>
    </xf>
  </cellXfs>
  <cellStyles count="4">
    <cellStyle name="Comma" xfId="1" builtinId="3"/>
    <cellStyle name="Currency" xfId="3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7"/>
  <sheetViews>
    <sheetView showGridLines="0" tabSelected="1" view="pageBreakPreview" zoomScale="50" zoomScaleNormal="100" zoomScaleSheetLayoutView="50" workbookViewId="0">
      <selection activeCell="B6" sqref="B6:E6"/>
    </sheetView>
  </sheetViews>
  <sheetFormatPr defaultColWidth="8.85546875" defaultRowHeight="15" x14ac:dyDescent="0.25"/>
  <cols>
    <col min="1" max="1" width="44.85546875" style="1" customWidth="1"/>
    <col min="2" max="2" width="29" style="1" customWidth="1"/>
    <col min="3" max="6" width="13" style="1" customWidth="1"/>
    <col min="7" max="7" width="14.42578125" style="1" customWidth="1"/>
    <col min="8" max="8" width="13" style="4" customWidth="1"/>
    <col min="9" max="9" width="15" style="3" customWidth="1"/>
    <col min="10" max="10" width="11.85546875" style="2" customWidth="1"/>
    <col min="11" max="11" width="13.85546875" style="3" customWidth="1"/>
    <col min="12" max="12" width="18.7109375" style="3" customWidth="1"/>
    <col min="13" max="13" width="15.140625" style="1" customWidth="1"/>
    <col min="14" max="14" width="17.5703125" style="1" customWidth="1"/>
    <col min="15" max="15" width="19.5703125" style="2" customWidth="1"/>
    <col min="16" max="16" width="19" style="2" customWidth="1"/>
    <col min="17" max="17" width="18.140625" style="2" customWidth="1"/>
    <col min="18" max="18" width="21.7109375" style="2" customWidth="1"/>
    <col min="19" max="19" width="13.28515625" style="8" customWidth="1"/>
    <col min="20" max="16384" width="8.85546875" style="1"/>
  </cols>
  <sheetData>
    <row r="1" spans="1:19" ht="195" customHeight="1" x14ac:dyDescent="0.25">
      <c r="A1" s="79" t="s">
        <v>23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</row>
    <row r="2" spans="1:19" ht="12.75" customHeight="1" x14ac:dyDescent="0.25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5"/>
    </row>
    <row r="3" spans="1:19" s="16" customFormat="1" ht="46.5" customHeight="1" x14ac:dyDescent="0.45">
      <c r="A3" s="11" t="s">
        <v>17</v>
      </c>
      <c r="B3" s="12" t="s">
        <v>33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81" t="s">
        <v>20</v>
      </c>
      <c r="O3" s="81"/>
      <c r="P3" s="82" t="s">
        <v>33</v>
      </c>
      <c r="Q3" s="82"/>
      <c r="R3" s="14"/>
      <c r="S3" s="15"/>
    </row>
    <row r="4" spans="1:19" s="16" customFormat="1" ht="48.75" customHeight="1" x14ac:dyDescent="0.45">
      <c r="A4" s="11" t="s">
        <v>18</v>
      </c>
      <c r="B4" s="77">
        <v>44419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81" t="s">
        <v>21</v>
      </c>
      <c r="O4" s="81"/>
      <c r="P4" s="82" t="s">
        <v>34</v>
      </c>
      <c r="Q4" s="82"/>
      <c r="R4" s="14"/>
      <c r="S4" s="15"/>
    </row>
    <row r="5" spans="1:19" s="16" customFormat="1" ht="54" customHeight="1" x14ac:dyDescent="0.45">
      <c r="A5" s="11" t="s">
        <v>19</v>
      </c>
      <c r="B5" s="17">
        <v>44378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81" t="s">
        <v>22</v>
      </c>
      <c r="O5" s="81"/>
      <c r="P5" s="82" t="s">
        <v>35</v>
      </c>
      <c r="Q5" s="82"/>
      <c r="R5" s="14"/>
      <c r="S5" s="15"/>
    </row>
    <row r="6" spans="1:19" s="16" customFormat="1" ht="40.5" customHeight="1" x14ac:dyDescent="0.45">
      <c r="A6" s="18"/>
      <c r="B6" s="83" t="s">
        <v>37</v>
      </c>
      <c r="C6" s="83"/>
      <c r="D6" s="83"/>
      <c r="E6" s="83"/>
      <c r="F6" s="13"/>
      <c r="G6" s="13"/>
      <c r="H6" s="13"/>
      <c r="I6" s="13"/>
      <c r="J6" s="13"/>
      <c r="K6" s="13"/>
      <c r="L6" s="13"/>
      <c r="M6" s="13"/>
      <c r="N6" s="13"/>
      <c r="O6" s="13"/>
      <c r="P6" s="14"/>
      <c r="Q6" s="14"/>
      <c r="R6" s="14"/>
      <c r="S6" s="15"/>
    </row>
    <row r="7" spans="1:19" s="16" customFormat="1" ht="28.5" x14ac:dyDescent="0.45">
      <c r="A7" s="19" t="s">
        <v>0</v>
      </c>
      <c r="B7" s="20"/>
      <c r="C7" s="20"/>
      <c r="D7" s="20"/>
      <c r="E7" s="20"/>
      <c r="F7" s="20"/>
      <c r="G7" s="20"/>
      <c r="H7" s="21"/>
      <c r="J7" s="22"/>
      <c r="K7" s="22"/>
      <c r="L7" s="22"/>
      <c r="O7" s="23"/>
      <c r="P7" s="23"/>
      <c r="Q7" s="23"/>
      <c r="R7" s="23"/>
      <c r="S7" s="15"/>
    </row>
    <row r="8" spans="1:19" s="10" customFormat="1" ht="32.25" customHeight="1" thickBot="1" x14ac:dyDescent="0.4">
      <c r="C8" s="36"/>
      <c r="D8" s="78" t="s">
        <v>14</v>
      </c>
      <c r="E8" s="78"/>
      <c r="F8" s="78"/>
      <c r="G8" s="78" t="s">
        <v>15</v>
      </c>
      <c r="H8" s="78"/>
      <c r="I8" s="78" t="s">
        <v>16</v>
      </c>
      <c r="J8" s="78"/>
      <c r="K8" s="78"/>
      <c r="L8" s="78" t="s">
        <v>31</v>
      </c>
      <c r="M8" s="78"/>
      <c r="N8" s="78"/>
      <c r="O8" s="78"/>
      <c r="P8" s="78"/>
      <c r="Q8" s="78"/>
      <c r="S8" s="9"/>
    </row>
    <row r="9" spans="1:19" s="35" customFormat="1" ht="128.25" customHeight="1" thickBot="1" x14ac:dyDescent="0.4">
      <c r="A9" s="24" t="s">
        <v>1</v>
      </c>
      <c r="B9" s="24" t="s">
        <v>2</v>
      </c>
      <c r="C9" s="25" t="s">
        <v>3</v>
      </c>
      <c r="D9" s="25" t="s">
        <v>26</v>
      </c>
      <c r="E9" s="25" t="s">
        <v>9</v>
      </c>
      <c r="F9" s="25" t="s">
        <v>10</v>
      </c>
      <c r="G9" s="25" t="s">
        <v>11</v>
      </c>
      <c r="H9" s="26" t="s">
        <v>13</v>
      </c>
      <c r="I9" s="27" t="s">
        <v>4</v>
      </c>
      <c r="J9" s="28" t="s">
        <v>5</v>
      </c>
      <c r="K9" s="29" t="s">
        <v>24</v>
      </c>
      <c r="L9" s="27" t="s">
        <v>6</v>
      </c>
      <c r="M9" s="30" t="s">
        <v>7</v>
      </c>
      <c r="N9" s="31" t="s">
        <v>8</v>
      </c>
      <c r="O9" s="32" t="s">
        <v>27</v>
      </c>
      <c r="P9" s="28" t="s">
        <v>28</v>
      </c>
      <c r="Q9" s="28" t="s">
        <v>29</v>
      </c>
      <c r="R9" s="33" t="s">
        <v>30</v>
      </c>
      <c r="S9" s="34"/>
    </row>
    <row r="10" spans="1:19" s="51" customFormat="1" ht="45" customHeight="1" x14ac:dyDescent="0.3">
      <c r="A10" s="37" t="s">
        <v>34</v>
      </c>
      <c r="B10" s="38" t="s">
        <v>36</v>
      </c>
      <c r="C10" s="39" t="s">
        <v>32</v>
      </c>
      <c r="D10" s="39">
        <v>26</v>
      </c>
      <c r="E10" s="39">
        <v>4</v>
      </c>
      <c r="F10" s="40">
        <f>IFERROR(E10/D10,)</f>
        <v>0.15384615384615385</v>
      </c>
      <c r="G10" s="41">
        <v>0</v>
      </c>
      <c r="H10" s="42">
        <v>0</v>
      </c>
      <c r="I10" s="43">
        <v>2805.11</v>
      </c>
      <c r="J10" s="44">
        <f>SUM(L10/I10)</f>
        <v>37.756084431626569</v>
      </c>
      <c r="K10" s="43">
        <v>587.22</v>
      </c>
      <c r="L10" s="45">
        <v>105909.97</v>
      </c>
      <c r="M10" s="46">
        <f>IF((I10-H10)=0,0,ROUND(+K10/I10,3))</f>
        <v>0.20899999999999999</v>
      </c>
      <c r="N10" s="47">
        <f t="shared" ref="N10:N33" si="0">IF(0.51-M10&gt;0,ROUND(0.51-M10,3),0)</f>
        <v>0.30099999999999999</v>
      </c>
      <c r="O10" s="48">
        <f>5%*J10*(IF(N10&gt;=10%,10%,N10)*(I10-H10))</f>
        <v>529.54985000000011</v>
      </c>
      <c r="P10" s="48">
        <f>10%*J10*(IF(N10&gt;=20%,10%,IF(AND(N10&lt;20%,N10&gt;10%),N10-10%,0))*(I10-H10))</f>
        <v>1059.0997000000002</v>
      </c>
      <c r="Q10" s="48">
        <f>15%*J10*(IF(N10&gt;=51%,31%,IF(AND(N10&lt;51%,N10&gt;20%),N10-20%,0))*(I10-H10))</f>
        <v>1604.5360455</v>
      </c>
      <c r="R10" s="49">
        <f>SUM(O10:Q10)</f>
        <v>3193.1855955000001</v>
      </c>
      <c r="S10" s="50"/>
    </row>
    <row r="11" spans="1:19" s="51" customFormat="1" ht="73.5" customHeight="1" x14ac:dyDescent="0.3">
      <c r="A11" s="52"/>
      <c r="B11" s="38"/>
      <c r="C11" s="53"/>
      <c r="D11" s="53"/>
      <c r="E11" s="53"/>
      <c r="F11" s="54"/>
      <c r="G11" s="55"/>
      <c r="H11" s="56"/>
      <c r="I11" s="57"/>
      <c r="J11" s="58"/>
      <c r="K11" s="57"/>
      <c r="L11" s="59"/>
      <c r="M11" s="60"/>
      <c r="N11" s="61"/>
      <c r="O11" s="62"/>
      <c r="P11" s="62"/>
      <c r="Q11" s="62"/>
      <c r="R11" s="63"/>
      <c r="S11" s="50"/>
    </row>
    <row r="12" spans="1:19" s="51" customFormat="1" ht="45" customHeight="1" x14ac:dyDescent="0.3">
      <c r="A12" s="64"/>
      <c r="B12" s="38"/>
      <c r="C12" s="53"/>
      <c r="D12" s="53"/>
      <c r="E12" s="53"/>
      <c r="F12" s="54">
        <f t="shared" ref="F12:F43" si="1">IFERROR(E12/D12,)</f>
        <v>0</v>
      </c>
      <c r="G12" s="55"/>
      <c r="H12" s="56"/>
      <c r="I12" s="57"/>
      <c r="J12" s="58"/>
      <c r="K12" s="57"/>
      <c r="L12" s="59">
        <f t="shared" ref="L12:L15" si="2">(+I12-H12)*J12</f>
        <v>0</v>
      </c>
      <c r="M12" s="60">
        <f t="shared" ref="M12:M15" si="3">IF((I12-H12)=0,0,ROUND(+K12/I12,3))</f>
        <v>0</v>
      </c>
      <c r="N12" s="61">
        <f t="shared" si="0"/>
        <v>0.51</v>
      </c>
      <c r="O12" s="62">
        <f t="shared" ref="O12:O15" si="4">5%*J12*(IF(N12&gt;=10%,10%,N12)*(I12-H12))</f>
        <v>0</v>
      </c>
      <c r="P12" s="62">
        <f t="shared" ref="P12:P15" si="5">10%*J12*(IF(N12&gt;=20%,10%,IF(AND(N12&lt;20%,N12&gt;10%),N12-10%,0))*(I12-H12))</f>
        <v>0</v>
      </c>
      <c r="Q12" s="62">
        <f t="shared" ref="Q12:Q15" si="6">15%*J12*(IF(N12&gt;=51%,31%,IF(AND(N12&lt;51%,N12&gt;20%),N12-20%,0))*(I12-H12))</f>
        <v>0</v>
      </c>
      <c r="R12" s="63">
        <f t="shared" ref="R12:R15" si="7">SUM(O12:Q12)</f>
        <v>0</v>
      </c>
      <c r="S12" s="50"/>
    </row>
    <row r="13" spans="1:19" s="51" customFormat="1" ht="45" customHeight="1" x14ac:dyDescent="0.3">
      <c r="A13" s="52"/>
      <c r="B13" s="38"/>
      <c r="C13" s="53"/>
      <c r="D13" s="53"/>
      <c r="E13" s="53"/>
      <c r="F13" s="54">
        <f t="shared" si="1"/>
        <v>0</v>
      </c>
      <c r="G13" s="55"/>
      <c r="H13" s="56"/>
      <c r="I13" s="57"/>
      <c r="J13" s="58"/>
      <c r="K13" s="57"/>
      <c r="L13" s="59">
        <f t="shared" si="2"/>
        <v>0</v>
      </c>
      <c r="M13" s="60">
        <f t="shared" si="3"/>
        <v>0</v>
      </c>
      <c r="N13" s="61">
        <f t="shared" si="0"/>
        <v>0.51</v>
      </c>
      <c r="O13" s="62">
        <f t="shared" si="4"/>
        <v>0</v>
      </c>
      <c r="P13" s="62">
        <f t="shared" si="5"/>
        <v>0</v>
      </c>
      <c r="Q13" s="62">
        <f t="shared" si="6"/>
        <v>0</v>
      </c>
      <c r="R13" s="63">
        <f t="shared" si="7"/>
        <v>0</v>
      </c>
      <c r="S13" s="50"/>
    </row>
    <row r="14" spans="1:19" s="51" customFormat="1" ht="45" customHeight="1" x14ac:dyDescent="0.3">
      <c r="A14" s="52"/>
      <c r="B14" s="38"/>
      <c r="C14" s="53"/>
      <c r="D14" s="53"/>
      <c r="E14" s="53"/>
      <c r="F14" s="54">
        <f t="shared" si="1"/>
        <v>0</v>
      </c>
      <c r="G14" s="55"/>
      <c r="H14" s="56"/>
      <c r="I14" s="57"/>
      <c r="J14" s="58"/>
      <c r="K14" s="57"/>
      <c r="L14" s="59">
        <f t="shared" si="2"/>
        <v>0</v>
      </c>
      <c r="M14" s="60">
        <f t="shared" si="3"/>
        <v>0</v>
      </c>
      <c r="N14" s="61">
        <f t="shared" si="0"/>
        <v>0.51</v>
      </c>
      <c r="O14" s="62">
        <f t="shared" si="4"/>
        <v>0</v>
      </c>
      <c r="P14" s="62">
        <f t="shared" si="5"/>
        <v>0</v>
      </c>
      <c r="Q14" s="62">
        <f t="shared" si="6"/>
        <v>0</v>
      </c>
      <c r="R14" s="63">
        <f t="shared" si="7"/>
        <v>0</v>
      </c>
      <c r="S14" s="50"/>
    </row>
    <row r="15" spans="1:19" s="51" customFormat="1" ht="45" customHeight="1" x14ac:dyDescent="0.3">
      <c r="A15" s="52"/>
      <c r="B15" s="38"/>
      <c r="C15" s="53"/>
      <c r="D15" s="53"/>
      <c r="E15" s="53"/>
      <c r="F15" s="54">
        <f t="shared" si="1"/>
        <v>0</v>
      </c>
      <c r="G15" s="55"/>
      <c r="H15" s="56"/>
      <c r="I15" s="57"/>
      <c r="J15" s="58"/>
      <c r="K15" s="57"/>
      <c r="L15" s="59">
        <f t="shared" si="2"/>
        <v>0</v>
      </c>
      <c r="M15" s="60">
        <f t="shared" si="3"/>
        <v>0</v>
      </c>
      <c r="N15" s="61">
        <f t="shared" si="0"/>
        <v>0.51</v>
      </c>
      <c r="O15" s="62">
        <f t="shared" si="4"/>
        <v>0</v>
      </c>
      <c r="P15" s="62">
        <f t="shared" si="5"/>
        <v>0</v>
      </c>
      <c r="Q15" s="62">
        <f t="shared" si="6"/>
        <v>0</v>
      </c>
      <c r="R15" s="63">
        <f t="shared" si="7"/>
        <v>0</v>
      </c>
      <c r="S15" s="50"/>
    </row>
    <row r="16" spans="1:19" s="51" customFormat="1" ht="45" customHeight="1" x14ac:dyDescent="0.3">
      <c r="A16" s="52"/>
      <c r="B16" s="38"/>
      <c r="C16" s="53"/>
      <c r="D16" s="53"/>
      <c r="E16" s="53"/>
      <c r="F16" s="54">
        <f t="shared" si="1"/>
        <v>0</v>
      </c>
      <c r="G16" s="55"/>
      <c r="H16" s="56"/>
      <c r="I16" s="57"/>
      <c r="J16" s="58"/>
      <c r="K16" s="57"/>
      <c r="L16" s="59">
        <f t="shared" ref="L16:L31" si="8">+I16*J16</f>
        <v>0</v>
      </c>
      <c r="M16" s="60">
        <f>IF(I16=0,0,ROUND(+K16/I16,3))</f>
        <v>0</v>
      </c>
      <c r="N16" s="61">
        <f t="shared" ref="N16:N31" si="9">IF(0.51-M16&gt;0,ROUND(0.51-M16,3),0)</f>
        <v>0.51</v>
      </c>
      <c r="O16" s="62">
        <f t="shared" ref="O16:O43" si="10">5%*J16*(IF(N16&gt;=10%,10%,N16)*I16)</f>
        <v>0</v>
      </c>
      <c r="P16" s="62">
        <f t="shared" ref="P16:P43" si="11">10%*J16*(IF(N16&gt;=20%,10%,IF(AND(N16&lt;20%,N16&gt;10%),N16-10%,0))*I16)</f>
        <v>0</v>
      </c>
      <c r="Q16" s="62">
        <f t="shared" ref="Q16:Q43" si="12">15%*J16*(IF(N16&gt;=51%,31%,IF(AND(N16&lt;51%,N16&gt;20%),N16-20%,0))*I16)</f>
        <v>0</v>
      </c>
      <c r="R16" s="63">
        <f t="shared" ref="R16:R31" si="13">SUM(O16:Q16)</f>
        <v>0</v>
      </c>
      <c r="S16" s="65"/>
    </row>
    <row r="17" spans="1:19" s="51" customFormat="1" ht="45" customHeight="1" x14ac:dyDescent="0.3">
      <c r="A17" s="52"/>
      <c r="B17" s="38"/>
      <c r="C17" s="53"/>
      <c r="D17" s="53"/>
      <c r="E17" s="53"/>
      <c r="F17" s="54">
        <f t="shared" si="1"/>
        <v>0</v>
      </c>
      <c r="G17" s="55"/>
      <c r="H17" s="56"/>
      <c r="I17" s="57"/>
      <c r="J17" s="58"/>
      <c r="K17" s="57"/>
      <c r="L17" s="59">
        <f t="shared" si="8"/>
        <v>0</v>
      </c>
      <c r="M17" s="60">
        <f t="shared" ref="M17:M19" si="14">IF(I17=0,0,ROUND(+K17/I17,3))</f>
        <v>0</v>
      </c>
      <c r="N17" s="61">
        <f t="shared" si="9"/>
        <v>0.51</v>
      </c>
      <c r="O17" s="62">
        <f t="shared" si="10"/>
        <v>0</v>
      </c>
      <c r="P17" s="62">
        <f t="shared" si="11"/>
        <v>0</v>
      </c>
      <c r="Q17" s="62">
        <f t="shared" si="12"/>
        <v>0</v>
      </c>
      <c r="R17" s="63">
        <f t="shared" si="13"/>
        <v>0</v>
      </c>
      <c r="S17" s="65"/>
    </row>
    <row r="18" spans="1:19" s="51" customFormat="1" ht="45" hidden="1" customHeight="1" x14ac:dyDescent="0.3">
      <c r="A18" s="52"/>
      <c r="B18" s="38"/>
      <c r="C18" s="53"/>
      <c r="D18" s="53"/>
      <c r="E18" s="53"/>
      <c r="F18" s="54">
        <f t="shared" si="1"/>
        <v>0</v>
      </c>
      <c r="G18" s="55"/>
      <c r="H18" s="56"/>
      <c r="I18" s="57"/>
      <c r="J18" s="58"/>
      <c r="K18" s="57"/>
      <c r="L18" s="59">
        <f t="shared" si="8"/>
        <v>0</v>
      </c>
      <c r="M18" s="60">
        <f t="shared" si="14"/>
        <v>0</v>
      </c>
      <c r="N18" s="61">
        <f t="shared" si="9"/>
        <v>0.51</v>
      </c>
      <c r="O18" s="62">
        <f t="shared" si="10"/>
        <v>0</v>
      </c>
      <c r="P18" s="62">
        <f t="shared" si="11"/>
        <v>0</v>
      </c>
      <c r="Q18" s="62">
        <f t="shared" si="12"/>
        <v>0</v>
      </c>
      <c r="R18" s="63">
        <f t="shared" si="13"/>
        <v>0</v>
      </c>
      <c r="S18" s="65"/>
    </row>
    <row r="19" spans="1:19" s="51" customFormat="1" ht="45" hidden="1" customHeight="1" x14ac:dyDescent="0.3">
      <c r="A19" s="52"/>
      <c r="B19" s="38"/>
      <c r="C19" s="53"/>
      <c r="D19" s="53"/>
      <c r="E19" s="53"/>
      <c r="F19" s="54">
        <f t="shared" si="1"/>
        <v>0</v>
      </c>
      <c r="G19" s="55"/>
      <c r="H19" s="56"/>
      <c r="I19" s="57"/>
      <c r="J19" s="58"/>
      <c r="K19" s="57"/>
      <c r="L19" s="59">
        <f t="shared" si="8"/>
        <v>0</v>
      </c>
      <c r="M19" s="60">
        <f t="shared" si="14"/>
        <v>0</v>
      </c>
      <c r="N19" s="61">
        <f t="shared" si="9"/>
        <v>0.51</v>
      </c>
      <c r="O19" s="62">
        <f t="shared" si="10"/>
        <v>0</v>
      </c>
      <c r="P19" s="62">
        <f t="shared" si="11"/>
        <v>0</v>
      </c>
      <c r="Q19" s="62">
        <f t="shared" si="12"/>
        <v>0</v>
      </c>
      <c r="R19" s="63">
        <f t="shared" si="13"/>
        <v>0</v>
      </c>
      <c r="S19" s="65"/>
    </row>
    <row r="20" spans="1:19" s="51" customFormat="1" ht="45" hidden="1" customHeight="1" x14ac:dyDescent="0.3">
      <c r="A20" s="52"/>
      <c r="B20" s="38"/>
      <c r="C20" s="53"/>
      <c r="D20" s="53"/>
      <c r="E20" s="53"/>
      <c r="F20" s="54">
        <f t="shared" si="1"/>
        <v>0</v>
      </c>
      <c r="G20" s="55"/>
      <c r="H20" s="56"/>
      <c r="I20" s="57"/>
      <c r="J20" s="58"/>
      <c r="K20" s="57"/>
      <c r="L20" s="59">
        <f t="shared" si="8"/>
        <v>0</v>
      </c>
      <c r="M20" s="60">
        <f>IF(I20=0,0,ROUND(+K20/I20,3))</f>
        <v>0</v>
      </c>
      <c r="N20" s="61">
        <f t="shared" si="9"/>
        <v>0.51</v>
      </c>
      <c r="O20" s="62">
        <f t="shared" si="10"/>
        <v>0</v>
      </c>
      <c r="P20" s="62">
        <f t="shared" si="11"/>
        <v>0</v>
      </c>
      <c r="Q20" s="62">
        <f t="shared" si="12"/>
        <v>0</v>
      </c>
      <c r="R20" s="63">
        <f t="shared" si="13"/>
        <v>0</v>
      </c>
      <c r="S20" s="65"/>
    </row>
    <row r="21" spans="1:19" s="51" customFormat="1" ht="45" hidden="1" customHeight="1" x14ac:dyDescent="0.3">
      <c r="A21" s="52"/>
      <c r="B21" s="38"/>
      <c r="C21" s="53"/>
      <c r="D21" s="53"/>
      <c r="E21" s="53"/>
      <c r="F21" s="54">
        <f t="shared" si="1"/>
        <v>0</v>
      </c>
      <c r="G21" s="55"/>
      <c r="H21" s="56"/>
      <c r="I21" s="57"/>
      <c r="J21" s="58"/>
      <c r="K21" s="57"/>
      <c r="L21" s="59">
        <f t="shared" si="8"/>
        <v>0</v>
      </c>
      <c r="M21" s="60">
        <f t="shared" ref="M21:M23" si="15">IF(I21=0,0,ROUND(+K21/I21,3))</f>
        <v>0</v>
      </c>
      <c r="N21" s="61">
        <f t="shared" si="9"/>
        <v>0.51</v>
      </c>
      <c r="O21" s="62">
        <f t="shared" si="10"/>
        <v>0</v>
      </c>
      <c r="P21" s="62">
        <f t="shared" si="11"/>
        <v>0</v>
      </c>
      <c r="Q21" s="62">
        <f t="shared" si="12"/>
        <v>0</v>
      </c>
      <c r="R21" s="63">
        <f t="shared" si="13"/>
        <v>0</v>
      </c>
      <c r="S21" s="65"/>
    </row>
    <row r="22" spans="1:19" s="51" customFormat="1" ht="45" hidden="1" customHeight="1" x14ac:dyDescent="0.3">
      <c r="A22" s="52"/>
      <c r="B22" s="38"/>
      <c r="C22" s="53"/>
      <c r="D22" s="53"/>
      <c r="E22" s="53"/>
      <c r="F22" s="54">
        <f t="shared" si="1"/>
        <v>0</v>
      </c>
      <c r="G22" s="55"/>
      <c r="H22" s="56"/>
      <c r="I22" s="57"/>
      <c r="J22" s="58"/>
      <c r="K22" s="57"/>
      <c r="L22" s="59">
        <f t="shared" si="8"/>
        <v>0</v>
      </c>
      <c r="M22" s="60">
        <f t="shared" si="15"/>
        <v>0</v>
      </c>
      <c r="N22" s="61">
        <f t="shared" si="9"/>
        <v>0.51</v>
      </c>
      <c r="O22" s="62">
        <f t="shared" si="10"/>
        <v>0</v>
      </c>
      <c r="P22" s="62">
        <f t="shared" si="11"/>
        <v>0</v>
      </c>
      <c r="Q22" s="62">
        <f t="shared" si="12"/>
        <v>0</v>
      </c>
      <c r="R22" s="63">
        <f t="shared" si="13"/>
        <v>0</v>
      </c>
      <c r="S22" s="65"/>
    </row>
    <row r="23" spans="1:19" s="51" customFormat="1" ht="45" hidden="1" customHeight="1" x14ac:dyDescent="0.3">
      <c r="A23" s="52"/>
      <c r="B23" s="38"/>
      <c r="C23" s="53"/>
      <c r="D23" s="53"/>
      <c r="E23" s="53"/>
      <c r="F23" s="54">
        <f t="shared" si="1"/>
        <v>0</v>
      </c>
      <c r="G23" s="55"/>
      <c r="H23" s="56"/>
      <c r="I23" s="57"/>
      <c r="J23" s="58"/>
      <c r="K23" s="57"/>
      <c r="L23" s="59">
        <f t="shared" si="8"/>
        <v>0</v>
      </c>
      <c r="M23" s="60">
        <f t="shared" si="15"/>
        <v>0</v>
      </c>
      <c r="N23" s="61">
        <f t="shared" si="9"/>
        <v>0.51</v>
      </c>
      <c r="O23" s="62">
        <f t="shared" si="10"/>
        <v>0</v>
      </c>
      <c r="P23" s="62">
        <f t="shared" si="11"/>
        <v>0</v>
      </c>
      <c r="Q23" s="62">
        <f t="shared" si="12"/>
        <v>0</v>
      </c>
      <c r="R23" s="63">
        <f t="shared" si="13"/>
        <v>0</v>
      </c>
      <c r="S23" s="65"/>
    </row>
    <row r="24" spans="1:19" s="51" customFormat="1" ht="45" hidden="1" customHeight="1" x14ac:dyDescent="0.3">
      <c r="A24" s="52"/>
      <c r="B24" s="38"/>
      <c r="C24" s="53"/>
      <c r="D24" s="53"/>
      <c r="E24" s="53"/>
      <c r="F24" s="54">
        <f t="shared" ref="F24:F31" si="16">IFERROR(E24/D24,)</f>
        <v>0</v>
      </c>
      <c r="G24" s="55"/>
      <c r="H24" s="56"/>
      <c r="I24" s="57"/>
      <c r="J24" s="58"/>
      <c r="K24" s="57"/>
      <c r="L24" s="59">
        <f t="shared" si="8"/>
        <v>0</v>
      </c>
      <c r="M24" s="60">
        <f>IF(I24=0,0,ROUND(+K24/I24,3))</f>
        <v>0</v>
      </c>
      <c r="N24" s="61">
        <f t="shared" si="9"/>
        <v>0.51</v>
      </c>
      <c r="O24" s="62">
        <f t="shared" si="10"/>
        <v>0</v>
      </c>
      <c r="P24" s="62">
        <f t="shared" si="11"/>
        <v>0</v>
      </c>
      <c r="Q24" s="62">
        <f t="shared" si="12"/>
        <v>0</v>
      </c>
      <c r="R24" s="63">
        <f t="shared" si="13"/>
        <v>0</v>
      </c>
      <c r="S24" s="65"/>
    </row>
    <row r="25" spans="1:19" s="51" customFormat="1" ht="45" hidden="1" customHeight="1" x14ac:dyDescent="0.3">
      <c r="A25" s="52"/>
      <c r="B25" s="38"/>
      <c r="C25" s="53"/>
      <c r="D25" s="53"/>
      <c r="E25" s="53"/>
      <c r="F25" s="54">
        <f t="shared" si="16"/>
        <v>0</v>
      </c>
      <c r="G25" s="55"/>
      <c r="H25" s="56"/>
      <c r="I25" s="57"/>
      <c r="J25" s="58"/>
      <c r="K25" s="57"/>
      <c r="L25" s="59">
        <f t="shared" si="8"/>
        <v>0</v>
      </c>
      <c r="M25" s="60">
        <f t="shared" ref="M25:M27" si="17">IF(I25=0,0,ROUND(+K25/I25,3))</f>
        <v>0</v>
      </c>
      <c r="N25" s="61">
        <f t="shared" si="9"/>
        <v>0.51</v>
      </c>
      <c r="O25" s="62">
        <f t="shared" si="10"/>
        <v>0</v>
      </c>
      <c r="P25" s="62">
        <f t="shared" si="11"/>
        <v>0</v>
      </c>
      <c r="Q25" s="62">
        <f t="shared" si="12"/>
        <v>0</v>
      </c>
      <c r="R25" s="63">
        <f t="shared" si="13"/>
        <v>0</v>
      </c>
      <c r="S25" s="65"/>
    </row>
    <row r="26" spans="1:19" s="51" customFormat="1" ht="45" hidden="1" customHeight="1" x14ac:dyDescent="0.3">
      <c r="A26" s="52"/>
      <c r="B26" s="38"/>
      <c r="C26" s="53"/>
      <c r="D26" s="53"/>
      <c r="E26" s="53"/>
      <c r="F26" s="54">
        <f t="shared" si="16"/>
        <v>0</v>
      </c>
      <c r="G26" s="55"/>
      <c r="H26" s="56"/>
      <c r="I26" s="57"/>
      <c r="J26" s="58"/>
      <c r="K26" s="57"/>
      <c r="L26" s="59">
        <f t="shared" si="8"/>
        <v>0</v>
      </c>
      <c r="M26" s="60">
        <f t="shared" si="17"/>
        <v>0</v>
      </c>
      <c r="N26" s="61">
        <f t="shared" si="9"/>
        <v>0.51</v>
      </c>
      <c r="O26" s="62">
        <f t="shared" si="10"/>
        <v>0</v>
      </c>
      <c r="P26" s="62">
        <f t="shared" si="11"/>
        <v>0</v>
      </c>
      <c r="Q26" s="62">
        <f t="shared" si="12"/>
        <v>0</v>
      </c>
      <c r="R26" s="63">
        <f t="shared" si="13"/>
        <v>0</v>
      </c>
      <c r="S26" s="65"/>
    </row>
    <row r="27" spans="1:19" s="51" customFormat="1" ht="45" hidden="1" customHeight="1" x14ac:dyDescent="0.3">
      <c r="A27" s="52"/>
      <c r="B27" s="38"/>
      <c r="C27" s="53"/>
      <c r="D27" s="53"/>
      <c r="E27" s="53"/>
      <c r="F27" s="54">
        <f t="shared" si="16"/>
        <v>0</v>
      </c>
      <c r="G27" s="55"/>
      <c r="H27" s="56"/>
      <c r="I27" s="57"/>
      <c r="J27" s="58"/>
      <c r="K27" s="57"/>
      <c r="L27" s="59">
        <f t="shared" si="8"/>
        <v>0</v>
      </c>
      <c r="M27" s="60">
        <f t="shared" si="17"/>
        <v>0</v>
      </c>
      <c r="N27" s="61">
        <f t="shared" si="9"/>
        <v>0.51</v>
      </c>
      <c r="O27" s="62">
        <f t="shared" si="10"/>
        <v>0</v>
      </c>
      <c r="P27" s="62">
        <f t="shared" si="11"/>
        <v>0</v>
      </c>
      <c r="Q27" s="62">
        <f t="shared" si="12"/>
        <v>0</v>
      </c>
      <c r="R27" s="63">
        <f t="shared" si="13"/>
        <v>0</v>
      </c>
      <c r="S27" s="65"/>
    </row>
    <row r="28" spans="1:19" s="51" customFormat="1" ht="45" hidden="1" customHeight="1" x14ac:dyDescent="0.3">
      <c r="A28" s="52"/>
      <c r="B28" s="38"/>
      <c r="C28" s="53"/>
      <c r="D28" s="53"/>
      <c r="E28" s="53"/>
      <c r="F28" s="54">
        <f t="shared" si="16"/>
        <v>0</v>
      </c>
      <c r="G28" s="55"/>
      <c r="H28" s="56"/>
      <c r="I28" s="57"/>
      <c r="J28" s="58"/>
      <c r="K28" s="57"/>
      <c r="L28" s="59">
        <f t="shared" si="8"/>
        <v>0</v>
      </c>
      <c r="M28" s="60">
        <f>IF(I28=0,0,ROUND(+K28/I28,3))</f>
        <v>0</v>
      </c>
      <c r="N28" s="61">
        <f t="shared" si="9"/>
        <v>0.51</v>
      </c>
      <c r="O28" s="62">
        <f t="shared" si="10"/>
        <v>0</v>
      </c>
      <c r="P28" s="62">
        <f t="shared" si="11"/>
        <v>0</v>
      </c>
      <c r="Q28" s="62">
        <f t="shared" si="12"/>
        <v>0</v>
      </c>
      <c r="R28" s="63">
        <f t="shared" si="13"/>
        <v>0</v>
      </c>
      <c r="S28" s="65"/>
    </row>
    <row r="29" spans="1:19" s="51" customFormat="1" ht="45" hidden="1" customHeight="1" x14ac:dyDescent="0.3">
      <c r="A29" s="52"/>
      <c r="B29" s="38"/>
      <c r="C29" s="53"/>
      <c r="D29" s="53"/>
      <c r="E29" s="53"/>
      <c r="F29" s="54">
        <f t="shared" si="16"/>
        <v>0</v>
      </c>
      <c r="G29" s="55"/>
      <c r="H29" s="56"/>
      <c r="I29" s="57"/>
      <c r="J29" s="58"/>
      <c r="K29" s="57"/>
      <c r="L29" s="59">
        <f t="shared" si="8"/>
        <v>0</v>
      </c>
      <c r="M29" s="60">
        <f t="shared" ref="M29:M31" si="18">IF(I29=0,0,ROUND(+K29/I29,3))</f>
        <v>0</v>
      </c>
      <c r="N29" s="61">
        <f t="shared" si="9"/>
        <v>0.51</v>
      </c>
      <c r="O29" s="62">
        <f t="shared" si="10"/>
        <v>0</v>
      </c>
      <c r="P29" s="62">
        <f t="shared" si="11"/>
        <v>0</v>
      </c>
      <c r="Q29" s="62">
        <f t="shared" si="12"/>
        <v>0</v>
      </c>
      <c r="R29" s="63">
        <f t="shared" si="13"/>
        <v>0</v>
      </c>
      <c r="S29" s="65"/>
    </row>
    <row r="30" spans="1:19" s="51" customFormat="1" ht="45" hidden="1" customHeight="1" x14ac:dyDescent="0.3">
      <c r="A30" s="52"/>
      <c r="B30" s="38"/>
      <c r="C30" s="53"/>
      <c r="D30" s="53"/>
      <c r="E30" s="53"/>
      <c r="F30" s="54">
        <f t="shared" si="16"/>
        <v>0</v>
      </c>
      <c r="G30" s="55"/>
      <c r="H30" s="56"/>
      <c r="I30" s="57"/>
      <c r="J30" s="58"/>
      <c r="K30" s="57"/>
      <c r="L30" s="59">
        <f t="shared" si="8"/>
        <v>0</v>
      </c>
      <c r="M30" s="60">
        <f t="shared" si="18"/>
        <v>0</v>
      </c>
      <c r="N30" s="61">
        <f t="shared" si="9"/>
        <v>0.51</v>
      </c>
      <c r="O30" s="62">
        <f t="shared" si="10"/>
        <v>0</v>
      </c>
      <c r="P30" s="62">
        <f t="shared" si="11"/>
        <v>0</v>
      </c>
      <c r="Q30" s="62">
        <f t="shared" si="12"/>
        <v>0</v>
      </c>
      <c r="R30" s="63">
        <f t="shared" si="13"/>
        <v>0</v>
      </c>
      <c r="S30" s="65"/>
    </row>
    <row r="31" spans="1:19" s="51" customFormat="1" ht="45" hidden="1" customHeight="1" x14ac:dyDescent="0.3">
      <c r="A31" s="52"/>
      <c r="B31" s="38"/>
      <c r="C31" s="53"/>
      <c r="D31" s="53"/>
      <c r="E31" s="53"/>
      <c r="F31" s="54">
        <f t="shared" si="16"/>
        <v>0</v>
      </c>
      <c r="G31" s="55"/>
      <c r="H31" s="56"/>
      <c r="I31" s="57"/>
      <c r="J31" s="58"/>
      <c r="K31" s="57"/>
      <c r="L31" s="59">
        <f t="shared" si="8"/>
        <v>0</v>
      </c>
      <c r="M31" s="60">
        <f t="shared" si="18"/>
        <v>0</v>
      </c>
      <c r="N31" s="61">
        <f t="shared" si="9"/>
        <v>0.51</v>
      </c>
      <c r="O31" s="62">
        <f t="shared" si="10"/>
        <v>0</v>
      </c>
      <c r="P31" s="62">
        <f t="shared" si="11"/>
        <v>0</v>
      </c>
      <c r="Q31" s="62">
        <f t="shared" si="12"/>
        <v>0</v>
      </c>
      <c r="R31" s="63">
        <f t="shared" si="13"/>
        <v>0</v>
      </c>
      <c r="S31" s="65"/>
    </row>
    <row r="32" spans="1:19" s="51" customFormat="1" ht="45" hidden="1" customHeight="1" x14ac:dyDescent="0.3">
      <c r="A32" s="52"/>
      <c r="B32" s="38"/>
      <c r="C32" s="53"/>
      <c r="D32" s="53"/>
      <c r="E32" s="53"/>
      <c r="F32" s="54">
        <f t="shared" ref="F32:F33" si="19">IFERROR(E32/D32,)</f>
        <v>0</v>
      </c>
      <c r="G32" s="55"/>
      <c r="H32" s="56"/>
      <c r="I32" s="57"/>
      <c r="J32" s="58"/>
      <c r="K32" s="57"/>
      <c r="L32" s="59">
        <f t="shared" ref="L32:L33" si="20">+I32*J32</f>
        <v>0</v>
      </c>
      <c r="M32" s="60">
        <f>IF(I32=0,0,ROUND(+K32/I32,3))</f>
        <v>0</v>
      </c>
      <c r="N32" s="61">
        <f t="shared" si="0"/>
        <v>0.51</v>
      </c>
      <c r="O32" s="62">
        <f t="shared" si="10"/>
        <v>0</v>
      </c>
      <c r="P32" s="62">
        <f t="shared" si="11"/>
        <v>0</v>
      </c>
      <c r="Q32" s="62">
        <f t="shared" si="12"/>
        <v>0</v>
      </c>
      <c r="R32" s="63">
        <f t="shared" ref="R32:R33" si="21">SUM(O32:Q32)</f>
        <v>0</v>
      </c>
      <c r="S32" s="65"/>
    </row>
    <row r="33" spans="1:19" s="51" customFormat="1" ht="45" hidden="1" customHeight="1" x14ac:dyDescent="0.3">
      <c r="A33" s="52"/>
      <c r="B33" s="38"/>
      <c r="C33" s="53"/>
      <c r="D33" s="53"/>
      <c r="E33" s="53"/>
      <c r="F33" s="54">
        <f t="shared" si="19"/>
        <v>0</v>
      </c>
      <c r="G33" s="55"/>
      <c r="H33" s="56"/>
      <c r="I33" s="57"/>
      <c r="J33" s="58"/>
      <c r="K33" s="57"/>
      <c r="L33" s="59">
        <f t="shared" si="20"/>
        <v>0</v>
      </c>
      <c r="M33" s="60">
        <f t="shared" ref="M33" si="22">IF(I33=0,0,ROUND(+K33/I33,3))</f>
        <v>0</v>
      </c>
      <c r="N33" s="61">
        <f t="shared" si="0"/>
        <v>0.51</v>
      </c>
      <c r="O33" s="62">
        <f t="shared" si="10"/>
        <v>0</v>
      </c>
      <c r="P33" s="62">
        <f t="shared" si="11"/>
        <v>0</v>
      </c>
      <c r="Q33" s="62">
        <f t="shared" si="12"/>
        <v>0</v>
      </c>
      <c r="R33" s="63">
        <f t="shared" si="21"/>
        <v>0</v>
      </c>
      <c r="S33" s="65"/>
    </row>
    <row r="34" spans="1:19" s="51" customFormat="1" ht="45" hidden="1" customHeight="1" x14ac:dyDescent="0.3">
      <c r="A34" s="52"/>
      <c r="B34" s="38"/>
      <c r="C34" s="53"/>
      <c r="D34" s="53"/>
      <c r="E34" s="53"/>
      <c r="F34" s="54">
        <f t="shared" ref="F34:F42" si="23">IFERROR(E34/D34,)</f>
        <v>0</v>
      </c>
      <c r="G34" s="55"/>
      <c r="H34" s="56"/>
      <c r="I34" s="57"/>
      <c r="J34" s="58"/>
      <c r="K34" s="57"/>
      <c r="L34" s="59">
        <f t="shared" ref="L34:L42" si="24">+I34*J34</f>
        <v>0</v>
      </c>
      <c r="M34" s="60">
        <f>IF(I34=0,0,ROUND(+K34/I34,3))</f>
        <v>0</v>
      </c>
      <c r="N34" s="61">
        <f t="shared" ref="N34:N42" si="25">IF(0.51-M34&gt;0,ROUND(0.51-M34,3),0)</f>
        <v>0.51</v>
      </c>
      <c r="O34" s="62">
        <f t="shared" ref="O34:O39" si="26">5%*J34*(IF(N34&gt;=10%,10%,N34)*I34)</f>
        <v>0</v>
      </c>
      <c r="P34" s="62">
        <f t="shared" ref="P34:P39" si="27">10%*J34*(IF(N34&gt;=20%,10%,IF(AND(N34&lt;20%,N34&gt;10%),N34-10%,0))*I34)</f>
        <v>0</v>
      </c>
      <c r="Q34" s="62">
        <f t="shared" ref="Q34:Q39" si="28">15%*J34*(IF(N34&gt;=51%,31%,IF(AND(N34&lt;51%,N34&gt;20%),N34-20%,0))*I34)</f>
        <v>0</v>
      </c>
      <c r="R34" s="63">
        <f t="shared" ref="R34:R42" si="29">SUM(O34:Q34)</f>
        <v>0</v>
      </c>
      <c r="S34" s="65"/>
    </row>
    <row r="35" spans="1:19" s="51" customFormat="1" ht="45" customHeight="1" x14ac:dyDescent="0.3">
      <c r="A35" s="52"/>
      <c r="B35" s="38"/>
      <c r="C35" s="53"/>
      <c r="D35" s="53"/>
      <c r="E35" s="53"/>
      <c r="F35" s="54">
        <f t="shared" si="23"/>
        <v>0</v>
      </c>
      <c r="G35" s="55"/>
      <c r="H35" s="56"/>
      <c r="I35" s="57"/>
      <c r="J35" s="58"/>
      <c r="K35" s="57"/>
      <c r="L35" s="59">
        <f t="shared" si="24"/>
        <v>0</v>
      </c>
      <c r="M35" s="60">
        <f>IF(I35=0,0,ROUND(+K35/I35,3))</f>
        <v>0</v>
      </c>
      <c r="N35" s="61">
        <f t="shared" si="25"/>
        <v>0.51</v>
      </c>
      <c r="O35" s="62">
        <f t="shared" si="26"/>
        <v>0</v>
      </c>
      <c r="P35" s="62">
        <f t="shared" si="27"/>
        <v>0</v>
      </c>
      <c r="Q35" s="62">
        <f t="shared" si="28"/>
        <v>0</v>
      </c>
      <c r="R35" s="63">
        <f t="shared" si="29"/>
        <v>0</v>
      </c>
      <c r="S35" s="65"/>
    </row>
    <row r="36" spans="1:19" s="51" customFormat="1" ht="45" customHeight="1" x14ac:dyDescent="0.3">
      <c r="A36" s="52"/>
      <c r="B36" s="38"/>
      <c r="C36" s="53"/>
      <c r="D36" s="53"/>
      <c r="E36" s="53"/>
      <c r="F36" s="54">
        <f t="shared" si="23"/>
        <v>0</v>
      </c>
      <c r="G36" s="55"/>
      <c r="H36" s="56"/>
      <c r="I36" s="57"/>
      <c r="J36" s="58"/>
      <c r="K36" s="57"/>
      <c r="L36" s="59">
        <f t="shared" si="24"/>
        <v>0</v>
      </c>
      <c r="M36" s="60">
        <f t="shared" ref="M36:M38" si="30">IF(I36=0,0,ROUND(+K36/I36,3))</f>
        <v>0</v>
      </c>
      <c r="N36" s="61">
        <f t="shared" si="25"/>
        <v>0.51</v>
      </c>
      <c r="O36" s="62">
        <f t="shared" si="26"/>
        <v>0</v>
      </c>
      <c r="P36" s="62">
        <f t="shared" si="27"/>
        <v>0</v>
      </c>
      <c r="Q36" s="62">
        <f t="shared" si="28"/>
        <v>0</v>
      </c>
      <c r="R36" s="63">
        <f t="shared" si="29"/>
        <v>0</v>
      </c>
      <c r="S36" s="65"/>
    </row>
    <row r="37" spans="1:19" s="51" customFormat="1" ht="45" customHeight="1" x14ac:dyDescent="0.3">
      <c r="A37" s="52"/>
      <c r="B37" s="38"/>
      <c r="C37" s="53"/>
      <c r="D37" s="53"/>
      <c r="E37" s="53"/>
      <c r="F37" s="54">
        <f t="shared" si="23"/>
        <v>0</v>
      </c>
      <c r="G37" s="55"/>
      <c r="H37" s="56"/>
      <c r="I37" s="57"/>
      <c r="J37" s="58"/>
      <c r="K37" s="57"/>
      <c r="L37" s="59">
        <f t="shared" si="24"/>
        <v>0</v>
      </c>
      <c r="M37" s="60">
        <f t="shared" si="30"/>
        <v>0</v>
      </c>
      <c r="N37" s="61">
        <f t="shared" si="25"/>
        <v>0.51</v>
      </c>
      <c r="O37" s="62">
        <f t="shared" si="26"/>
        <v>0</v>
      </c>
      <c r="P37" s="62">
        <f t="shared" si="27"/>
        <v>0</v>
      </c>
      <c r="Q37" s="62">
        <f t="shared" si="28"/>
        <v>0</v>
      </c>
      <c r="R37" s="63">
        <f t="shared" si="29"/>
        <v>0</v>
      </c>
      <c r="S37" s="65"/>
    </row>
    <row r="38" spans="1:19" s="51" customFormat="1" ht="45" customHeight="1" x14ac:dyDescent="0.3">
      <c r="A38" s="52"/>
      <c r="B38" s="38"/>
      <c r="C38" s="53"/>
      <c r="D38" s="53"/>
      <c r="E38" s="53"/>
      <c r="F38" s="54">
        <f t="shared" si="23"/>
        <v>0</v>
      </c>
      <c r="G38" s="55"/>
      <c r="H38" s="56"/>
      <c r="I38" s="57"/>
      <c r="J38" s="58"/>
      <c r="K38" s="57"/>
      <c r="L38" s="59">
        <f t="shared" si="24"/>
        <v>0</v>
      </c>
      <c r="M38" s="60">
        <f t="shared" si="30"/>
        <v>0</v>
      </c>
      <c r="N38" s="61">
        <f t="shared" si="25"/>
        <v>0.51</v>
      </c>
      <c r="O38" s="62">
        <f t="shared" si="26"/>
        <v>0</v>
      </c>
      <c r="P38" s="62">
        <f t="shared" si="27"/>
        <v>0</v>
      </c>
      <c r="Q38" s="62">
        <f t="shared" si="28"/>
        <v>0</v>
      </c>
      <c r="R38" s="63">
        <f t="shared" si="29"/>
        <v>0</v>
      </c>
      <c r="S38" s="65"/>
    </row>
    <row r="39" spans="1:19" s="51" customFormat="1" ht="45" customHeight="1" x14ac:dyDescent="0.3">
      <c r="A39" s="52"/>
      <c r="B39" s="38"/>
      <c r="C39" s="53"/>
      <c r="D39" s="53"/>
      <c r="E39" s="53"/>
      <c r="F39" s="54">
        <f t="shared" ref="F39" si="31">IFERROR(E39/D39,)</f>
        <v>0</v>
      </c>
      <c r="G39" s="55"/>
      <c r="H39" s="56"/>
      <c r="I39" s="57"/>
      <c r="J39" s="58"/>
      <c r="K39" s="57"/>
      <c r="L39" s="59">
        <f t="shared" ref="L39" si="32">+I39*J39</f>
        <v>0</v>
      </c>
      <c r="M39" s="60">
        <f>IF(I39=0,0,ROUND(+K39/I39,3))</f>
        <v>0</v>
      </c>
      <c r="N39" s="61">
        <f t="shared" ref="N39" si="33">IF(0.51-M39&gt;0,ROUND(0.51-M39,3),0)</f>
        <v>0.51</v>
      </c>
      <c r="O39" s="62">
        <f t="shared" si="26"/>
        <v>0</v>
      </c>
      <c r="P39" s="62">
        <f t="shared" si="27"/>
        <v>0</v>
      </c>
      <c r="Q39" s="62">
        <f t="shared" si="28"/>
        <v>0</v>
      </c>
      <c r="R39" s="63">
        <f t="shared" ref="R39" si="34">SUM(O39:Q39)</f>
        <v>0</v>
      </c>
      <c r="S39" s="65"/>
    </row>
    <row r="40" spans="1:19" s="51" customFormat="1" ht="45" customHeight="1" x14ac:dyDescent="0.3">
      <c r="A40" s="52"/>
      <c r="B40" s="38"/>
      <c r="C40" s="53"/>
      <c r="D40" s="53"/>
      <c r="E40" s="53"/>
      <c r="F40" s="54">
        <f t="shared" si="23"/>
        <v>0</v>
      </c>
      <c r="G40" s="55"/>
      <c r="H40" s="56"/>
      <c r="I40" s="57"/>
      <c r="J40" s="58"/>
      <c r="K40" s="57"/>
      <c r="L40" s="59">
        <f t="shared" si="24"/>
        <v>0</v>
      </c>
      <c r="M40" s="60">
        <f t="shared" ref="M40:M42" si="35">IF(I40=0,0,ROUND(+K40/I40,3))</f>
        <v>0</v>
      </c>
      <c r="N40" s="61">
        <f t="shared" si="25"/>
        <v>0.51</v>
      </c>
      <c r="O40" s="62">
        <f t="shared" si="10"/>
        <v>0</v>
      </c>
      <c r="P40" s="62">
        <f t="shared" si="11"/>
        <v>0</v>
      </c>
      <c r="Q40" s="62">
        <f t="shared" si="12"/>
        <v>0</v>
      </c>
      <c r="R40" s="63">
        <f t="shared" si="29"/>
        <v>0</v>
      </c>
      <c r="S40" s="65"/>
    </row>
    <row r="41" spans="1:19" s="51" customFormat="1" ht="45" customHeight="1" x14ac:dyDescent="0.3">
      <c r="A41" s="52"/>
      <c r="B41" s="38"/>
      <c r="C41" s="53"/>
      <c r="D41" s="53"/>
      <c r="E41" s="53"/>
      <c r="F41" s="54">
        <f t="shared" si="23"/>
        <v>0</v>
      </c>
      <c r="G41" s="55"/>
      <c r="H41" s="56"/>
      <c r="I41" s="57"/>
      <c r="J41" s="58"/>
      <c r="K41" s="57"/>
      <c r="L41" s="59">
        <f t="shared" si="24"/>
        <v>0</v>
      </c>
      <c r="M41" s="60">
        <f t="shared" si="35"/>
        <v>0</v>
      </c>
      <c r="N41" s="61">
        <f t="shared" si="25"/>
        <v>0.51</v>
      </c>
      <c r="O41" s="62">
        <f t="shared" si="10"/>
        <v>0</v>
      </c>
      <c r="P41" s="62">
        <f t="shared" si="11"/>
        <v>0</v>
      </c>
      <c r="Q41" s="62">
        <f t="shared" si="12"/>
        <v>0</v>
      </c>
      <c r="R41" s="63">
        <f t="shared" si="29"/>
        <v>0</v>
      </c>
      <c r="S41" s="65"/>
    </row>
    <row r="42" spans="1:19" s="51" customFormat="1" ht="45" customHeight="1" x14ac:dyDescent="0.3">
      <c r="A42" s="52"/>
      <c r="B42" s="38"/>
      <c r="C42" s="53"/>
      <c r="D42" s="53"/>
      <c r="E42" s="53"/>
      <c r="F42" s="54">
        <f t="shared" si="23"/>
        <v>0</v>
      </c>
      <c r="G42" s="55"/>
      <c r="H42" s="56"/>
      <c r="I42" s="57"/>
      <c r="J42" s="58"/>
      <c r="K42" s="57"/>
      <c r="L42" s="59">
        <f t="shared" si="24"/>
        <v>0</v>
      </c>
      <c r="M42" s="60">
        <f t="shared" si="35"/>
        <v>0</v>
      </c>
      <c r="N42" s="61">
        <f t="shared" si="25"/>
        <v>0.51</v>
      </c>
      <c r="O42" s="62">
        <f t="shared" si="10"/>
        <v>0</v>
      </c>
      <c r="P42" s="62">
        <f t="shared" si="11"/>
        <v>0</v>
      </c>
      <c r="Q42" s="62">
        <f t="shared" si="12"/>
        <v>0</v>
      </c>
      <c r="R42" s="63">
        <f t="shared" si="29"/>
        <v>0</v>
      </c>
      <c r="S42" s="65"/>
    </row>
    <row r="43" spans="1:19" s="51" customFormat="1" ht="45" customHeight="1" thickBot="1" x14ac:dyDescent="0.35">
      <c r="A43" s="66" t="s">
        <v>25</v>
      </c>
      <c r="B43" s="67"/>
      <c r="C43" s="53"/>
      <c r="D43" s="53">
        <f>SUM(D10:D42)</f>
        <v>26</v>
      </c>
      <c r="E43" s="53">
        <f>SUM(E10:E42)</f>
        <v>4</v>
      </c>
      <c r="F43" s="54">
        <f t="shared" si="1"/>
        <v>0.15384615384615385</v>
      </c>
      <c r="G43" s="55">
        <f>SUM(G10:G42)</f>
        <v>0</v>
      </c>
      <c r="H43" s="56">
        <f>SUM(H10:H42)</f>
        <v>0</v>
      </c>
      <c r="I43" s="57">
        <f>SUM(I10:I42)</f>
        <v>2805.11</v>
      </c>
      <c r="J43" s="58">
        <f>SUM(J10:J42)</f>
        <v>37.756084431626569</v>
      </c>
      <c r="K43" s="57">
        <f>SUM(K10:K42)</f>
        <v>587.22</v>
      </c>
      <c r="L43" s="68">
        <f t="shared" ref="L43" si="36">+I43*J43</f>
        <v>105909.97000000002</v>
      </c>
      <c r="M43" s="69">
        <f t="shared" ref="M43" si="37">IF(I43=0,0,ROUND(+K43/I43,3))</f>
        <v>0.20899999999999999</v>
      </c>
      <c r="N43" s="70">
        <f t="shared" ref="N43" si="38">IF(0.51-M43&gt;0,ROUND(0.51-M43,3),0)</f>
        <v>0.30099999999999999</v>
      </c>
      <c r="O43" s="71">
        <f t="shared" si="10"/>
        <v>529.54985000000011</v>
      </c>
      <c r="P43" s="71">
        <f t="shared" si="11"/>
        <v>1059.0997000000002</v>
      </c>
      <c r="Q43" s="71">
        <f t="shared" si="12"/>
        <v>1604.5360455</v>
      </c>
      <c r="R43" s="72">
        <f>SUM(R10:R42)</f>
        <v>3193.1855955000001</v>
      </c>
      <c r="S43" s="65"/>
    </row>
    <row r="44" spans="1:19" s="51" customFormat="1" ht="20.25" x14ac:dyDescent="0.3">
      <c r="H44" s="73"/>
      <c r="I44" s="74"/>
      <c r="J44" s="75"/>
      <c r="K44" s="74"/>
      <c r="L44" s="74"/>
      <c r="O44" s="75"/>
      <c r="P44" s="75"/>
      <c r="Q44" s="75"/>
      <c r="R44" s="75"/>
      <c r="S44" s="76"/>
    </row>
    <row r="45" spans="1:19" s="51" customFormat="1" ht="20.25" x14ac:dyDescent="0.3">
      <c r="H45" s="73"/>
      <c r="I45" s="74"/>
      <c r="J45" s="75"/>
      <c r="K45" s="74"/>
      <c r="L45" s="74"/>
      <c r="O45" s="75"/>
      <c r="P45" s="75"/>
      <c r="Q45" s="75"/>
      <c r="R45" s="75"/>
      <c r="S45" s="76"/>
    </row>
    <row r="47" spans="1:19" x14ac:dyDescent="0.25">
      <c r="A47" s="1" t="s">
        <v>12</v>
      </c>
    </row>
  </sheetData>
  <mergeCells count="12">
    <mergeCell ref="D8:F8"/>
    <mergeCell ref="G8:H8"/>
    <mergeCell ref="I8:K8"/>
    <mergeCell ref="L8:Q8"/>
    <mergeCell ref="A1:R1"/>
    <mergeCell ref="N3:O3"/>
    <mergeCell ref="N4:O4"/>
    <mergeCell ref="N5:O5"/>
    <mergeCell ref="P3:Q3"/>
    <mergeCell ref="P4:Q4"/>
    <mergeCell ref="P5:Q5"/>
    <mergeCell ref="B6:E6"/>
  </mergeCells>
  <printOptions horizontalCentered="1" verticalCentered="1"/>
  <pageMargins left="0.2" right="0.2" top="0.75" bottom="0.75" header="0.3" footer="0.3"/>
  <pageSetup scale="30" orientation="landscape" r:id="rId1"/>
  <headerFooter>
    <oddFooter>&amp;LPage &amp;P of &amp;N
&amp;D &amp;T&amp;R&amp;F
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Monthly Contractor Summary</vt:lpstr>
      <vt:lpstr>'Monthly Contractor Summary'!Print_Area</vt:lpstr>
    </vt:vector>
  </TitlesOfParts>
  <Company>City of Detroit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Homant</dc:creator>
  <cp:lastModifiedBy>User</cp:lastModifiedBy>
  <cp:lastPrinted>2020-12-07T17:34:32Z</cp:lastPrinted>
  <dcterms:created xsi:type="dcterms:W3CDTF">2017-02-07T20:48:11Z</dcterms:created>
  <dcterms:modified xsi:type="dcterms:W3CDTF">2021-08-11T15:29:33Z</dcterms:modified>
</cp:coreProperties>
</file>